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PROCESOS ZIPAQUIRA\7. PROCESO DE TALENTO HUMANO\SG-SST\"/>
    </mc:Choice>
  </mc:AlternateContent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5" i="1" l="1"/>
  <c r="E85" i="1"/>
  <c r="D85" i="1"/>
  <c r="C85" i="1"/>
  <c r="A85" i="1"/>
  <c r="F84" i="1"/>
  <c r="E84" i="1"/>
  <c r="D84" i="1"/>
  <c r="C84" i="1"/>
  <c r="A84" i="1"/>
  <c r="F83" i="1"/>
  <c r="E83" i="1"/>
  <c r="D83" i="1"/>
  <c r="C83" i="1"/>
  <c r="A8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E67" i="1"/>
  <c r="A67" i="1"/>
  <c r="B35" i="1"/>
  <c r="B34" i="1"/>
  <c r="B33" i="1"/>
  <c r="B32" i="1"/>
  <c r="B31" i="1"/>
  <c r="B30" i="1"/>
  <c r="G24" i="1"/>
  <c r="H23" i="1"/>
  <c r="B23" i="1"/>
</calcChain>
</file>

<file path=xl/comments1.xml><?xml version="1.0" encoding="utf-8"?>
<comments xmlns="http://schemas.openxmlformats.org/spreadsheetml/2006/main">
  <authors>
    <author>MARIA CRISTINA QUECANO P</author>
  </authors>
  <commentList>
    <comment ref="G10" authorId="0" shapeId="0">
      <text>
        <r>
          <rPr>
            <b/>
            <sz val="9"/>
            <color indexed="81"/>
            <rFont val="Calibri"/>
            <family val="2"/>
          </rPr>
          <t>Puede ser Urbana o Rural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<sst xmlns="http://schemas.openxmlformats.org/spreadsheetml/2006/main" count="111" uniqueCount="92">
  <si>
    <t>NO. CONSECUTIVO AT</t>
  </si>
  <si>
    <t>TIPO DE EVENTO</t>
  </si>
  <si>
    <t>EMPRESA</t>
  </si>
  <si>
    <t>SEDE</t>
  </si>
  <si>
    <t>I. DATOS DEL EMPLEADOR</t>
  </si>
  <si>
    <t>NOMBRE O RAZÓN SOCIAL</t>
  </si>
  <si>
    <t>NIT O C.C.</t>
  </si>
  <si>
    <t>TELÉFONO</t>
  </si>
  <si>
    <t>DIRECCIÓN</t>
  </si>
  <si>
    <t>FAX</t>
  </si>
  <si>
    <t>DEPARTAMENTO</t>
  </si>
  <si>
    <t>MUNICIPIO</t>
  </si>
  <si>
    <t>ZONA</t>
  </si>
  <si>
    <t>URBANA</t>
  </si>
  <si>
    <t>II. DATOS DEL TRABAJADOR ACCIDENTADO</t>
  </si>
  <si>
    <t>APELLIDOS</t>
  </si>
  <si>
    <t>NOMBRES</t>
  </si>
  <si>
    <t>C.C.</t>
  </si>
  <si>
    <t>TIPO DE CONTRATO</t>
  </si>
  <si>
    <t>CELULAR</t>
  </si>
  <si>
    <t>SEXO</t>
  </si>
  <si>
    <t>CARGO</t>
  </si>
  <si>
    <t>ANTIGÜEDAD (MESES)</t>
  </si>
  <si>
    <t>FECHA INGRESO</t>
  </si>
  <si>
    <t>SALARIO</t>
  </si>
  <si>
    <t>EPS</t>
  </si>
  <si>
    <t>AFP</t>
  </si>
  <si>
    <t>ARL</t>
  </si>
  <si>
    <t>III. DATOS DEL ACCIDENTE / INCIDENTE</t>
  </si>
  <si>
    <t>FECHA</t>
  </si>
  <si>
    <t>HORA</t>
  </si>
  <si>
    <t>DIA</t>
  </si>
  <si>
    <t>JORNADA</t>
  </si>
  <si>
    <t>ESTABA RELIZANDO SU LABOR HABITUAL</t>
  </si>
  <si>
    <t>DENTRO O FUERA DE LA EMPRESA</t>
  </si>
  <si>
    <t>SITIO  DEL AT</t>
  </si>
  <si>
    <t>OTRO LUGAR</t>
  </si>
  <si>
    <t>TIPO DE LESIÓN</t>
  </si>
  <si>
    <t>OTRA LESIÓN</t>
  </si>
  <si>
    <t>PARTE DEL CUERPO</t>
  </si>
  <si>
    <t>LADO</t>
  </si>
  <si>
    <t>OTRA PARTE DEL CUERPO</t>
  </si>
  <si>
    <t>AGENTE DEL ACCIDENTE</t>
  </si>
  <si>
    <t>OTRO AGENTE DEL ACCIDENTE</t>
  </si>
  <si>
    <t>MECANISMO DEL ACCIDENTE</t>
  </si>
  <si>
    <t>IPS QUE ATENDIÓ AL ACCIDENTADO</t>
  </si>
  <si>
    <t>CAÍDA DE ALTURAS</t>
  </si>
  <si>
    <t>ORDEN Y ASEO</t>
  </si>
  <si>
    <t>IV. INVESTIGACIÓN DE ACCIDENTES/INCIDENTES DE TRABAJO</t>
  </si>
  <si>
    <t>VERSIONES/ENTREVISTAS</t>
  </si>
  <si>
    <t>TESTIGO 1</t>
  </si>
  <si>
    <t>NOMBRE</t>
  </si>
  <si>
    <t>FIRMA</t>
  </si>
  <si>
    <t>TESTIGO 2</t>
  </si>
  <si>
    <t>VERSIÓN DEL TRABAJADOR ACCIDENTADO</t>
  </si>
  <si>
    <t>ANEXO FORMATO DE REPORTE DE ACCIDENTE</t>
  </si>
  <si>
    <t>PARTES, POSICIÓN, PAPELES</t>
  </si>
  <si>
    <t>V. ANÁLISIS DE ACCIDENTES/INCIDENTES DE TRABAJO</t>
  </si>
  <si>
    <t>DESCRIPCIÓN DEFINITIVA DEL ACCIDENTE</t>
  </si>
  <si>
    <t>VI. CAUSAS DEL ACCIDENTE</t>
  </si>
  <si>
    <t>CAUSAS INMEDIATAS</t>
  </si>
  <si>
    <t>CAUSAS BÁSICAS</t>
  </si>
  <si>
    <t xml:space="preserve">ACTOS INSEGUROS </t>
  </si>
  <si>
    <t>FACTORES PERSONALES</t>
  </si>
  <si>
    <t>CONDICIONES INSEGURAS</t>
  </si>
  <si>
    <t>FACTORES DEL TRABAJO</t>
  </si>
  <si>
    <t>VII. MEDIDAS DE CONTROL</t>
  </si>
  <si>
    <t>TIPO DE ACCIÓN</t>
  </si>
  <si>
    <t>ACCIÓN PROPUESTA</t>
  </si>
  <si>
    <t>INTERVENCIÓN EN</t>
  </si>
  <si>
    <t>DESCRIPCIÓN DE LA ACCIÓN</t>
  </si>
  <si>
    <t>ACCIÓN GENÉRICA</t>
  </si>
  <si>
    <t>ESTADO</t>
  </si>
  <si>
    <t>RESPONSABLE</t>
  </si>
  <si>
    <t>FECHA EJECUCIÓN</t>
  </si>
  <si>
    <t>VIII. LECCIÓN APRENDIDA</t>
  </si>
  <si>
    <t>IX. DATOS DE LA INVESTIGACIÓN</t>
  </si>
  <si>
    <t>LUGAR</t>
  </si>
  <si>
    <t>X. INTEGRANTES DEL EQUIPO DE INVESTIGACIÓN</t>
  </si>
  <si>
    <t>CARGO SG-SST</t>
  </si>
  <si>
    <t>CARGO EQUIPO INVESTIGADOR</t>
  </si>
  <si>
    <t>IDENTIFICACIÓN</t>
  </si>
  <si>
    <t>LICENCIA S.O.</t>
  </si>
  <si>
    <t>Reporte del AT por la ARL</t>
  </si>
  <si>
    <t>HIPERVINCULO</t>
  </si>
  <si>
    <t>INVESTIGACIÓN Y ANÁLISIS DE ACCIDENTES / INCIDENTES DE TRABAJO</t>
  </si>
  <si>
    <t>Instituto Municipal de Cultura, Recreación y Deporte de Zipaquirá</t>
  </si>
  <si>
    <t xml:space="preserve">800195954-1 </t>
  </si>
  <si>
    <t xml:space="preserve">CARRERA 11 NO. 4-00           </t>
  </si>
  <si>
    <t>Cundinamarca</t>
  </si>
  <si>
    <t>Zipaquirá</t>
  </si>
  <si>
    <t>FECHA  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</si>
</sst>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A]dd\-mmm\-yy;@"/>
    <numFmt numFmtId="165" formatCode="[$-C0A]d\-mmm\-yy;@"/>
    <numFmt numFmtId="166" formatCode="_([$$-240A]\ * #,##0_);_([$$-240A]\ * \(#,##0\);_([$$-240A]\ * &quot;-&quot;??_);_(@_)"/>
    <numFmt numFmtId="167" formatCode="[$-409]h:mm\ AM/P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 tint="-0.14999847407452621"/>
      <name val="Calibri"/>
      <scheme val="minor"/>
    </font>
    <font>
      <b/>
      <sz val="11"/>
      <color indexed="8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49" fontId="3" fillId="3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166" fontId="7" fillId="4" borderId="1" xfId="1" applyNumberFormat="1" applyFont="1" applyFill="1" applyBorder="1" applyAlignment="1">
      <alignment horizontal="center" vertical="center" wrapText="1"/>
    </xf>
    <xf numFmtId="165" fontId="7" fillId="6" borderId="1" xfId="1" applyNumberFormat="1" applyFont="1" applyFill="1" applyBorder="1" applyAlignment="1">
      <alignment horizontal="center" vertical="center" wrapText="1"/>
    </xf>
    <xf numFmtId="20" fontId="7" fillId="4" borderId="1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167" fontId="8" fillId="4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0" fontId="1" fillId="7" borderId="5" xfId="1" applyFont="1" applyFill="1" applyBorder="1" applyAlignment="1" applyProtection="1">
      <alignment vertical="center" wrapText="1"/>
      <protection locked="0"/>
    </xf>
    <xf numFmtId="0" fontId="1" fillId="7" borderId="4" xfId="1" applyFont="1" applyFill="1" applyBorder="1" applyAlignment="1" applyProtection="1">
      <alignment vertical="center" wrapText="1"/>
      <protection locked="0"/>
    </xf>
    <xf numFmtId="0" fontId="2" fillId="0" borderId="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5" xfId="1" applyNumberFormat="1" applyFont="1" applyFill="1" applyBorder="1" applyAlignment="1">
      <alignment horizontal="center" vertical="center" wrapText="1"/>
    </xf>
    <xf numFmtId="1" fontId="1" fillId="4" borderId="3" xfId="1" applyNumberFormat="1" applyFont="1" applyFill="1" applyBorder="1" applyAlignment="1">
      <alignment horizontal="center" vertical="center" wrapText="1"/>
    </xf>
    <xf numFmtId="1" fontId="1" fillId="4" borderId="5" xfId="1" applyNumberFormat="1" applyFont="1" applyFill="1" applyBorder="1" applyAlignment="1">
      <alignment horizontal="center" vertical="center" wrapText="1"/>
    </xf>
    <xf numFmtId="1" fontId="1" fillId="4" borderId="4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0" fillId="4" borderId="3" xfId="1" applyFont="1" applyFill="1" applyBorder="1" applyAlignment="1" applyProtection="1">
      <alignment horizontal="center" vertical="center" wrapText="1"/>
      <protection locked="0"/>
    </xf>
    <xf numFmtId="0" fontId="1" fillId="4" borderId="5" xfId="1" applyFont="1" applyFill="1" applyBorder="1" applyAlignment="1" applyProtection="1">
      <alignment horizontal="center" vertical="center" wrapText="1"/>
      <protection locked="0"/>
    </xf>
    <xf numFmtId="0" fontId="1" fillId="4" borderId="4" xfId="1" applyFont="1" applyFill="1" applyBorder="1" applyAlignment="1" applyProtection="1">
      <alignment horizontal="center" vertical="center" wrapText="1"/>
      <protection locked="0"/>
    </xf>
    <xf numFmtId="0" fontId="10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165" fontId="7" fillId="4" borderId="3" xfId="1" applyNumberFormat="1" applyFont="1" applyFill="1" applyBorder="1" applyAlignment="1">
      <alignment horizontal="center" vertical="center" wrapText="1"/>
    </xf>
    <xf numFmtId="165" fontId="7" fillId="4" borderId="4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left" vertical="center" wrapText="1"/>
    </xf>
    <xf numFmtId="0" fontId="6" fillId="4" borderId="9" xfId="1" applyFont="1" applyFill="1" applyBorder="1" applyAlignment="1">
      <alignment horizontal="left" vertical="center" wrapText="1"/>
    </xf>
    <xf numFmtId="0" fontId="6" fillId="4" borderId="0" xfId="1" applyFont="1" applyFill="1" applyBorder="1" applyAlignment="1">
      <alignment horizontal="left" vertical="center" wrapText="1"/>
    </xf>
    <xf numFmtId="0" fontId="6" fillId="4" borderId="10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11" xfId="1" applyFont="1" applyFill="1" applyBorder="1" applyAlignment="1">
      <alignment horizontal="left" vertical="center" wrapText="1"/>
    </xf>
    <xf numFmtId="0" fontId="6" fillId="4" borderId="12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4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53341</xdr:rowOff>
    </xdr:from>
    <xdr:to>
      <xdr:col>0</xdr:col>
      <xdr:colOff>1127760</xdr:colOff>
      <xdr:row>2</xdr:row>
      <xdr:rowOff>175261</xdr:rowOff>
    </xdr:to>
    <xdr:pic>
      <xdr:nvPicPr>
        <xdr:cNvPr id="5" name="Imagen 4" descr="C:\Users\Administrador\Downloads\logo-escala-de-grise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1"/>
          <a:ext cx="11277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-SST%202018\Anexo%2019.%20INVESTIGACION%20AT\REPORTE%20E%20INV%20AL\BETRAN%20SAS\BELTRAN\INFORME%20CUSEGO\BD%20AT%201288%20MAR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GACIÓN FRM-OBRA-23"/>
      <sheetName val="COLUMNAS"/>
      <sheetName val="BD-FRM-OBRA-15"/>
      <sheetName val="Hoja1"/>
    </sheetNames>
    <sheetDataSet>
      <sheetData sheetId="0" refreshError="1"/>
      <sheetData sheetId="1" refreshError="1"/>
      <sheetData sheetId="2" refreshError="1">
        <row r="100">
          <cell r="A100" t="str">
            <v>1</v>
          </cell>
          <cell r="B100" t="str">
            <v>CLINICA MARLY JCG</v>
          </cell>
          <cell r="C100" t="str">
            <v>CHIA</v>
          </cell>
          <cell r="D100" t="str">
            <v>MARTHA CARRILLO</v>
          </cell>
          <cell r="E100">
            <v>3523648</v>
          </cell>
          <cell r="F100" t="str">
            <v xml:space="preserve">CONSTRUCCIONES Y ACABADOS BETRAN SAS </v>
          </cell>
          <cell r="G100" t="str">
            <v>900701975-9</v>
          </cell>
          <cell r="I100" t="str">
            <v>calle 50 N= 9-32</v>
          </cell>
          <cell r="J100">
            <v>3106876024</v>
          </cell>
          <cell r="L100" t="str">
            <v>CUNDINAMARCA</v>
          </cell>
          <cell r="M100" t="str">
            <v>BOGOTA</v>
          </cell>
          <cell r="N100" t="str">
            <v>URBANA</v>
          </cell>
          <cell r="O100" t="str">
            <v>ENPRESA</v>
          </cell>
          <cell r="P100">
            <v>80047473</v>
          </cell>
          <cell r="Q100" t="str">
            <v>HERNANDEZ RODRIGUEZ</v>
          </cell>
          <cell r="R100" t="str">
            <v>PABLO CESAR</v>
          </cell>
          <cell r="S100" t="str">
            <v>CRA 65#8790</v>
          </cell>
          <cell r="T100">
            <v>7623068</v>
          </cell>
          <cell r="U100">
            <v>3134782141</v>
          </cell>
          <cell r="V100" t="str">
            <v>oficial de pintura</v>
          </cell>
          <cell r="W100" t="str">
            <v>obra labor</v>
          </cell>
          <cell r="X100" t="str">
            <v>MLV</v>
          </cell>
          <cell r="Y100">
            <v>21818</v>
          </cell>
          <cell r="Z100" t="str">
            <v>Masculino</v>
          </cell>
          <cell r="AA100" t="str">
            <v>POSITIVA</v>
          </cell>
          <cell r="AB100" t="str">
            <v>SALUD TOTAL</v>
          </cell>
          <cell r="AC100" t="str">
            <v>PROTECCION</v>
          </cell>
          <cell r="AD100">
            <v>43065</v>
          </cell>
          <cell r="AE100" t="str">
            <v>Accidente</v>
          </cell>
          <cell r="AF100" t="str">
            <v>Diciembre</v>
          </cell>
          <cell r="AG100">
            <v>2017</v>
          </cell>
          <cell r="AH100">
            <v>43074</v>
          </cell>
          <cell r="AI100" t="str">
            <v>12</v>
          </cell>
          <cell r="AJ100" t="str">
            <v>03 - Martes</v>
          </cell>
          <cell r="AK100" t="str">
            <v>Diurna</v>
          </cell>
          <cell r="AL100" t="str">
            <v>CUNDINAMARCA</v>
          </cell>
          <cell r="AM100" t="str">
            <v>CHIA</v>
          </cell>
          <cell r="AN100" t="str">
            <v>URBANA</v>
          </cell>
          <cell r="AO100" t="str">
            <v>SI</v>
          </cell>
          <cell r="AP100" t="str">
            <v>Dentro de la empresa</v>
          </cell>
          <cell r="AQ100" t="str">
            <v>(8) Otras áreas comunes</v>
          </cell>
          <cell r="AR100" t="str">
            <v>BAÑO</v>
          </cell>
          <cell r="AS100" t="str">
            <v>(55) Golpe o contusión o aplastamiento</v>
          </cell>
          <cell r="AT100" t="str">
            <v>NINGUNA</v>
          </cell>
          <cell r="AU100" t="str">
            <v>D - Derecho</v>
          </cell>
          <cell r="AV100" t="str">
            <v>(7) Lesiones generales u otras</v>
          </cell>
          <cell r="AW100" t="str">
            <v>NINGUNA</v>
          </cell>
          <cell r="AX100" t="str">
            <v>(5) Ambiente de trabajo (incluye superficies de transito y de trabajo, muebles, tejados, en el exterior, interior o subterráneos</v>
          </cell>
          <cell r="AY100" t="str">
            <v>tubo</v>
          </cell>
          <cell r="AZ100" t="str">
            <v>(1) Caída de personas</v>
          </cell>
          <cell r="BA100" t="str">
            <v xml:space="preserve">El trabajador estaba estucando sobre una escalera y por una mala maniobra se resbala y cae golpeandose contra un tubo de sanitario, causandose pequeña contusión en cadera derecha. </v>
          </cell>
          <cell r="BB100" t="str">
            <v>Cinica Shaio</v>
          </cell>
          <cell r="BC100" t="str">
            <v>no</v>
          </cell>
          <cell r="BD100" t="str">
            <v>no</v>
          </cell>
          <cell r="BE100" t="str">
            <v>no</v>
          </cell>
          <cell r="BF100" t="str">
            <v>no</v>
          </cell>
          <cell r="BG100" t="str">
            <v>no</v>
          </cell>
          <cell r="BH100" t="str">
            <v>Estaba en estucando y me  cai en el baño golpeandome con um tubo del baño, me raspe la cadera</v>
          </cell>
          <cell r="BI100">
            <v>399</v>
          </cell>
          <cell r="BJ100">
            <v>2</v>
          </cell>
          <cell r="BK100">
            <v>43074</v>
          </cell>
          <cell r="BL100" t="str">
            <v>incapacidad</v>
          </cell>
          <cell r="BM100" t="str">
            <v xml:space="preserve">El trabajador encontraba estucando una pared encima de  una escalera y en ese momento se resbalo y se cayo, ocacionandole un golpe con un tubo de agua en la parte posterior derecha de la cadera,presenta dolor, inflamación y una laseración. </v>
          </cell>
          <cell r="BN100" t="str">
            <v>107 Escasa coordinación</v>
          </cell>
          <cell r="BO100" t="str">
            <v>607 No existe interés para evitar la incomodidad</v>
          </cell>
          <cell r="BP100" t="str">
            <v>608 Sin interés por sobresalir</v>
          </cell>
          <cell r="BQ100" t="str">
            <v>102 Preocupación deficiente en cuanto a los factores humanos/ergonómicos</v>
          </cell>
          <cell r="BR100" t="str">
            <v>402 Preocupación deficiente en cuanto a los factores humanos/ergonómicos</v>
          </cell>
          <cell r="BS100" t="str">
            <v>006 Programación o planificación insuficiente del trabajo</v>
          </cell>
          <cell r="BT100" t="str">
            <v>330 Uso de herramientas o equipo inadecuado o inapropiado (no defectuoso)</v>
          </cell>
          <cell r="BU100" t="str">
            <v>210 Espacio inadecuado de los pasillos, salidas, etc.</v>
          </cell>
          <cell r="BV100" t="str">
            <v>430 Inadecuadamente asegurados contra movimientos inconvenientes (exceptuando apilamiento inestable)</v>
          </cell>
          <cell r="BW100" t="str">
            <v>301 Uso del material o equipo de una manera para la cual no está indicado</v>
          </cell>
          <cell r="BX100" t="str">
            <v>550 ADOPTAR UNA POSICIÓN INSEGURA</v>
          </cell>
          <cell r="BY100" t="str">
            <v>300 USO INADECUADO DEL EQUIPO</v>
          </cell>
          <cell r="BZ100" t="str">
            <v>Acción preventiva</v>
          </cell>
          <cell r="CA100" t="str">
            <v>Retroalimentación de actos y condiciones subestandar</v>
          </cell>
          <cell r="CB100" t="str">
            <v>TRABAJADOR</v>
          </cell>
          <cell r="CC100" t="str">
            <v>sencibilización en actos subestandar que pueden conllevar a un accidente de trabajo</v>
          </cell>
          <cell r="CD100" t="str">
            <v>Capacitación autocuidado</v>
          </cell>
          <cell r="CE100" t="str">
            <v>Cerrada</v>
          </cell>
          <cell r="CF100" t="str">
            <v>Martha Carrilo</v>
          </cell>
          <cell r="CG100">
            <v>43081</v>
          </cell>
          <cell r="CT100" t="str">
            <v>LEVE</v>
          </cell>
          <cell r="CU100" t="str">
            <v>Caída  a Diferente Nivel</v>
          </cell>
          <cell r="CV100" t="str">
            <v>NO</v>
          </cell>
          <cell r="CW100">
            <v>43074</v>
          </cell>
          <cell r="CX100" t="str">
            <v>Martha Carrillo</v>
          </cell>
          <cell r="CY100" t="str">
            <v>Residente SST</v>
          </cell>
          <cell r="CZ100" t="str">
            <v>SST</v>
          </cell>
          <cell r="DA100">
            <v>35414017</v>
          </cell>
          <cell r="DB100">
            <v>9644</v>
          </cell>
          <cell r="DC100" t="str">
            <v>NA</v>
          </cell>
          <cell r="DD100" t="str">
            <v>NA</v>
          </cell>
          <cell r="DE100" t="str">
            <v>NA</v>
          </cell>
          <cell r="DF100" t="str">
            <v>NA</v>
          </cell>
          <cell r="DG100" t="str">
            <v>NA</v>
          </cell>
          <cell r="DH100" t="str">
            <v>NA</v>
          </cell>
          <cell r="DI100" t="str">
            <v>NA</v>
          </cell>
          <cell r="DJ100" t="str">
            <v>NA</v>
          </cell>
          <cell r="DK100" t="str">
            <v>NA</v>
          </cell>
          <cell r="DL100" t="str">
            <v>NA</v>
          </cell>
          <cell r="DM100" t="str">
            <v>NA</v>
          </cell>
          <cell r="DN100" t="str">
            <v>NA</v>
          </cell>
          <cell r="DO100" t="str">
            <v>NA</v>
          </cell>
          <cell r="DP100" t="str">
            <v>NA</v>
          </cell>
          <cell r="DQ100" t="str">
            <v>NA</v>
          </cell>
          <cell r="DR100" t="str">
            <v>Clinica mary de chia</v>
          </cell>
          <cell r="DS100">
            <v>43082</v>
          </cell>
          <cell r="DT100" t="str">
            <v>Avenida paseo os Zipas vereda Bojacá, lotes 21 y 23</v>
          </cell>
          <cell r="DU100" t="str">
            <v>Reforzar Sencibiización en autocuidado, Que tengan  en cuenta las charlas de seguridad de cinco minutos.</v>
          </cell>
        </row>
        <row r="101">
          <cell r="BW101" t="str">
            <v>353 Agarrar los objetos inseguramente</v>
          </cell>
        </row>
        <row r="112">
          <cell r="B112" t="str">
            <v>XXXX</v>
          </cell>
          <cell r="C112" t="str">
            <v>X</v>
          </cell>
          <cell r="D112" t="str">
            <v>X</v>
          </cell>
          <cell r="E112" t="str">
            <v>X</v>
          </cell>
          <cell r="F112" t="str">
            <v>X</v>
          </cell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M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T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  <cell r="AA112" t="str">
            <v>X</v>
          </cell>
          <cell r="AB112" t="str">
            <v>X</v>
          </cell>
          <cell r="AC112" t="str">
            <v>X</v>
          </cell>
          <cell r="AD112" t="str">
            <v>X</v>
          </cell>
          <cell r="AE112" t="str">
            <v>X</v>
          </cell>
          <cell r="AF112" t="str">
            <v>X</v>
          </cell>
          <cell r="AG112" t="str">
            <v>X</v>
          </cell>
          <cell r="AH112" t="str">
            <v>X</v>
          </cell>
          <cell r="AI112" t="str">
            <v>X</v>
          </cell>
          <cell r="AJ112" t="str">
            <v>X</v>
          </cell>
          <cell r="AK112" t="str">
            <v>X</v>
          </cell>
          <cell r="AL112" t="str">
            <v>X</v>
          </cell>
          <cell r="AM112" t="str">
            <v>X</v>
          </cell>
          <cell r="AN112" t="str">
            <v>X</v>
          </cell>
          <cell r="AO112" t="str">
            <v>X</v>
          </cell>
          <cell r="AP112" t="str">
            <v>X</v>
          </cell>
          <cell r="AQ112" t="str">
            <v>X</v>
          </cell>
          <cell r="AR112" t="str">
            <v>X</v>
          </cell>
          <cell r="AS112" t="str">
            <v>X</v>
          </cell>
          <cell r="AT112" t="str">
            <v>X</v>
          </cell>
          <cell r="AU112" t="str">
            <v>X</v>
          </cell>
          <cell r="AV112" t="str">
            <v>X</v>
          </cell>
          <cell r="AW112" t="str">
            <v>X</v>
          </cell>
          <cell r="AX112" t="str">
            <v>X</v>
          </cell>
          <cell r="AY112" t="str">
            <v>X</v>
          </cell>
          <cell r="AZ112" t="str">
            <v>X</v>
          </cell>
          <cell r="BA112" t="str">
            <v>X</v>
          </cell>
          <cell r="BB112" t="str">
            <v>X</v>
          </cell>
          <cell r="BC112" t="str">
            <v>X</v>
          </cell>
          <cell r="BD112" t="str">
            <v>X</v>
          </cell>
          <cell r="BE112" t="str">
            <v>X</v>
          </cell>
          <cell r="BF112" t="str">
            <v>X</v>
          </cell>
          <cell r="BG112" t="str">
            <v>X</v>
          </cell>
          <cell r="BH112" t="str">
            <v>X</v>
          </cell>
          <cell r="BI112" t="str">
            <v>X</v>
          </cell>
          <cell r="BJ112" t="str">
            <v>X</v>
          </cell>
          <cell r="BK112" t="str">
            <v>X</v>
          </cell>
          <cell r="BL112" t="str">
            <v>X</v>
          </cell>
          <cell r="BM112" t="str">
            <v>X</v>
          </cell>
          <cell r="BN112" t="str">
            <v>X</v>
          </cell>
          <cell r="BO112" t="str">
            <v>X</v>
          </cell>
          <cell r="BP112" t="str">
            <v>X</v>
          </cell>
          <cell r="BQ112" t="str">
            <v>X</v>
          </cell>
          <cell r="BR112" t="str">
            <v>X</v>
          </cell>
          <cell r="BS112" t="str">
            <v>X</v>
          </cell>
          <cell r="BT112" t="str">
            <v>X</v>
          </cell>
          <cell r="BU112" t="str">
            <v>X</v>
          </cell>
          <cell r="BV112" t="str">
            <v>X</v>
          </cell>
          <cell r="BW112" t="str">
            <v>X</v>
          </cell>
          <cell r="BX112" t="str">
            <v>X</v>
          </cell>
          <cell r="BY112" t="str">
            <v>X</v>
          </cell>
          <cell r="BZ112" t="str">
            <v>X</v>
          </cell>
          <cell r="CA112" t="str">
            <v>X</v>
          </cell>
          <cell r="CB112" t="str">
            <v>X</v>
          </cell>
          <cell r="CC112" t="str">
            <v>X</v>
          </cell>
          <cell r="CD112" t="str">
            <v>X</v>
          </cell>
          <cell r="CE112" t="str">
            <v>X</v>
          </cell>
          <cell r="CF112" t="str">
            <v>X</v>
          </cell>
          <cell r="CG112" t="str">
            <v>X</v>
          </cell>
          <cell r="CH112" t="str">
            <v>X</v>
          </cell>
          <cell r="CI112" t="str">
            <v>X</v>
          </cell>
          <cell r="CJ112" t="str">
            <v>X</v>
          </cell>
          <cell r="CK112" t="str">
            <v>X</v>
          </cell>
          <cell r="CL112" t="str">
            <v>X</v>
          </cell>
          <cell r="CM112" t="str">
            <v>X</v>
          </cell>
          <cell r="CN112" t="str">
            <v>X</v>
          </cell>
          <cell r="CO112" t="str">
            <v>X</v>
          </cell>
          <cell r="CP112" t="str">
            <v>X</v>
          </cell>
          <cell r="CQ112" t="str">
            <v>X</v>
          </cell>
          <cell r="CR112" t="str">
            <v>X</v>
          </cell>
          <cell r="CS112" t="str">
            <v>X</v>
          </cell>
          <cell r="CT112" t="str">
            <v>X</v>
          </cell>
          <cell r="CU112" t="str">
            <v>X</v>
          </cell>
          <cell r="CV112" t="str">
            <v>X</v>
          </cell>
          <cell r="CW112" t="str">
            <v>X</v>
          </cell>
          <cell r="CX112" t="str">
            <v>X</v>
          </cell>
          <cell r="CY112" t="str">
            <v>X</v>
          </cell>
          <cell r="CZ112" t="str">
            <v>X</v>
          </cell>
          <cell r="DA112" t="str">
            <v>X</v>
          </cell>
          <cell r="DB112" t="str">
            <v>X</v>
          </cell>
          <cell r="DC112" t="str">
            <v>X</v>
          </cell>
          <cell r="DD112" t="str">
            <v>X</v>
          </cell>
          <cell r="DE112" t="str">
            <v>X</v>
          </cell>
          <cell r="DF112" t="str">
            <v>X</v>
          </cell>
          <cell r="DG112" t="str">
            <v>X</v>
          </cell>
          <cell r="DH112" t="str">
            <v>X</v>
          </cell>
          <cell r="DI112" t="str">
            <v>X</v>
          </cell>
          <cell r="DJ112" t="str">
            <v>X</v>
          </cell>
          <cell r="DK112" t="str">
            <v>X</v>
          </cell>
          <cell r="DL112" t="str">
            <v>X</v>
          </cell>
          <cell r="DM112" t="str">
            <v>X</v>
          </cell>
          <cell r="DN112" t="str">
            <v>X</v>
          </cell>
          <cell r="DO112" t="str">
            <v>X</v>
          </cell>
          <cell r="DP112" t="str">
            <v>X</v>
          </cell>
          <cell r="DQ112" t="str">
            <v>X</v>
          </cell>
          <cell r="DR112" t="str">
            <v>X</v>
          </cell>
          <cell r="DS112" t="str">
            <v>X</v>
          </cell>
          <cell r="DT112" t="str">
            <v>X</v>
          </cell>
          <cell r="DU112" t="str">
            <v>X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5"/>
  <sheetViews>
    <sheetView tabSelected="1" zoomScale="125" zoomScaleNormal="125" zoomScalePageLayoutView="125" workbookViewId="0">
      <selection sqref="A1:A3"/>
    </sheetView>
  </sheetViews>
  <sheetFormatPr baseColWidth="10" defaultRowHeight="15" x14ac:dyDescent="0.25"/>
  <cols>
    <col min="1" max="1" width="17" customWidth="1"/>
    <col min="3" max="3" width="12.140625" customWidth="1"/>
    <col min="4" max="4" width="12.85546875" customWidth="1"/>
    <col min="5" max="5" width="13.42578125" customWidth="1"/>
  </cols>
  <sheetData>
    <row r="1" spans="1:8" ht="21" customHeight="1" x14ac:dyDescent="0.25">
      <c r="A1" s="33"/>
      <c r="B1" s="31" t="s">
        <v>85</v>
      </c>
      <c r="C1" s="31"/>
      <c r="D1" s="31"/>
      <c r="E1" s="31"/>
      <c r="F1" s="31"/>
      <c r="G1" s="31"/>
      <c r="H1" s="31"/>
    </row>
    <row r="2" spans="1:8" ht="21" customHeight="1" x14ac:dyDescent="0.25">
      <c r="A2" s="34"/>
      <c r="B2" s="31"/>
      <c r="C2" s="31"/>
      <c r="D2" s="31"/>
      <c r="E2" s="31"/>
      <c r="F2" s="31"/>
      <c r="G2" s="31"/>
      <c r="H2" s="31"/>
    </row>
    <row r="3" spans="1:8" ht="21" customHeight="1" x14ac:dyDescent="0.25">
      <c r="A3" s="35"/>
      <c r="B3" s="32"/>
      <c r="C3" s="32"/>
      <c r="D3" s="32"/>
      <c r="E3" s="32"/>
      <c r="F3" s="32"/>
      <c r="G3" s="32"/>
      <c r="H3" s="32"/>
    </row>
    <row r="4" spans="1:8" x14ac:dyDescent="0.25">
      <c r="A4" s="42" t="s">
        <v>0</v>
      </c>
      <c r="B4" s="43"/>
      <c r="C4" s="1"/>
      <c r="D4" s="42" t="s">
        <v>1</v>
      </c>
      <c r="E4" s="43"/>
      <c r="F4" s="44"/>
      <c r="G4" s="45"/>
      <c r="H4" s="46"/>
    </row>
    <row r="5" spans="1:8" x14ac:dyDescent="0.25">
      <c r="A5" s="42" t="s">
        <v>2</v>
      </c>
      <c r="B5" s="43"/>
      <c r="C5" s="39"/>
      <c r="D5" s="40"/>
      <c r="E5" s="41"/>
      <c r="F5" s="25" t="s">
        <v>3</v>
      </c>
      <c r="G5" s="29"/>
      <c r="H5" s="30"/>
    </row>
    <row r="6" spans="1:8" ht="15.75" x14ac:dyDescent="0.25">
      <c r="A6" s="48" t="s">
        <v>4</v>
      </c>
      <c r="B6" s="48"/>
      <c r="C6" s="48"/>
      <c r="D6" s="48"/>
      <c r="E6" s="48"/>
      <c r="F6" s="48"/>
      <c r="G6" s="48"/>
      <c r="H6" s="48"/>
    </row>
    <row r="7" spans="1:8" x14ac:dyDescent="0.25">
      <c r="A7" s="49" t="s">
        <v>5</v>
      </c>
      <c r="B7" s="50"/>
      <c r="C7" s="51" t="s">
        <v>86</v>
      </c>
      <c r="D7" s="52"/>
      <c r="E7" s="52"/>
      <c r="F7" s="52"/>
      <c r="G7" s="52"/>
      <c r="H7" s="53"/>
    </row>
    <row r="8" spans="1:8" x14ac:dyDescent="0.25">
      <c r="A8" s="22" t="s">
        <v>6</v>
      </c>
      <c r="B8" s="54" t="s">
        <v>87</v>
      </c>
      <c r="C8" s="55"/>
      <c r="D8" s="55"/>
      <c r="E8" s="55"/>
      <c r="F8" s="56"/>
      <c r="G8" s="23" t="s">
        <v>7</v>
      </c>
      <c r="H8" s="3">
        <v>8510005</v>
      </c>
    </row>
    <row r="9" spans="1:8" x14ac:dyDescent="0.25">
      <c r="A9" s="23" t="s">
        <v>8</v>
      </c>
      <c r="B9" s="57" t="s">
        <v>88</v>
      </c>
      <c r="C9" s="58"/>
      <c r="D9" s="58"/>
      <c r="E9" s="58"/>
      <c r="F9" s="59"/>
      <c r="G9" s="23" t="s">
        <v>9</v>
      </c>
      <c r="H9" s="3"/>
    </row>
    <row r="10" spans="1:8" x14ac:dyDescent="0.25">
      <c r="A10" s="28" t="s">
        <v>10</v>
      </c>
      <c r="B10" s="58" t="s">
        <v>89</v>
      </c>
      <c r="C10" s="58"/>
      <c r="D10" s="59"/>
      <c r="E10" s="2" t="s">
        <v>11</v>
      </c>
      <c r="F10" s="26" t="s">
        <v>90</v>
      </c>
      <c r="G10" s="23" t="s">
        <v>12</v>
      </c>
      <c r="H10" s="3"/>
    </row>
    <row r="11" spans="1:8" ht="15.75" x14ac:dyDescent="0.25">
      <c r="A11" s="48" t="s">
        <v>14</v>
      </c>
      <c r="B11" s="48"/>
      <c r="C11" s="48"/>
      <c r="D11" s="48"/>
      <c r="E11" s="48"/>
      <c r="F11" s="48"/>
      <c r="G11" s="48"/>
      <c r="H11" s="48"/>
    </row>
    <row r="12" spans="1:8" x14ac:dyDescent="0.25">
      <c r="A12" s="27" t="s">
        <v>15</v>
      </c>
      <c r="B12" s="60"/>
      <c r="C12" s="60"/>
      <c r="D12" s="60"/>
      <c r="E12" s="4" t="s">
        <v>16</v>
      </c>
      <c r="F12" s="52"/>
      <c r="G12" s="52"/>
      <c r="H12" s="53"/>
    </row>
    <row r="13" spans="1:8" x14ac:dyDescent="0.25">
      <c r="A13" s="22" t="s">
        <v>17</v>
      </c>
      <c r="B13" s="61"/>
      <c r="C13" s="62"/>
      <c r="D13" s="63" t="s">
        <v>18</v>
      </c>
      <c r="E13" s="64"/>
      <c r="F13" s="5"/>
      <c r="G13" s="23" t="s">
        <v>7</v>
      </c>
      <c r="H13" s="3"/>
    </row>
    <row r="14" spans="1:8" x14ac:dyDescent="0.25">
      <c r="A14" s="23" t="s">
        <v>8</v>
      </c>
      <c r="B14" s="47"/>
      <c r="C14" s="47"/>
      <c r="D14" s="47"/>
      <c r="E14" s="47"/>
      <c r="F14" s="37"/>
      <c r="G14" s="23" t="s">
        <v>19</v>
      </c>
      <c r="H14" s="3"/>
    </row>
    <row r="15" spans="1:8" x14ac:dyDescent="0.25">
      <c r="A15" s="28" t="s">
        <v>10</v>
      </c>
      <c r="B15" s="63"/>
      <c r="C15" s="120"/>
      <c r="D15" s="64"/>
      <c r="E15" s="23" t="s">
        <v>11</v>
      </c>
      <c r="F15" s="21"/>
      <c r="G15" s="23" t="s">
        <v>12</v>
      </c>
      <c r="H15" s="3"/>
    </row>
    <row r="16" spans="1:8" ht="14.1" customHeight="1" x14ac:dyDescent="0.25">
      <c r="A16" s="28" t="s">
        <v>91</v>
      </c>
      <c r="B16" s="120"/>
      <c r="C16" s="64"/>
      <c r="D16" s="23" t="s">
        <v>20</v>
      </c>
      <c r="E16" s="21"/>
      <c r="F16" s="23" t="s">
        <v>21</v>
      </c>
      <c r="G16" s="36"/>
      <c r="H16" s="37"/>
    </row>
    <row r="17" spans="1:8" ht="25.5" x14ac:dyDescent="0.25">
      <c r="A17" s="2" t="s">
        <v>22</v>
      </c>
      <c r="B17" s="38"/>
      <c r="C17" s="37"/>
      <c r="D17" s="23" t="s">
        <v>23</v>
      </c>
      <c r="E17" s="65"/>
      <c r="F17" s="66"/>
      <c r="G17" s="23" t="s">
        <v>24</v>
      </c>
      <c r="H17" s="6"/>
    </row>
    <row r="18" spans="1:8" x14ac:dyDescent="0.25">
      <c r="A18" s="2" t="s">
        <v>25</v>
      </c>
      <c r="B18" s="47"/>
      <c r="C18" s="37"/>
      <c r="D18" s="23" t="s">
        <v>26</v>
      </c>
      <c r="E18" s="36"/>
      <c r="F18" s="37"/>
      <c r="G18" s="23" t="s">
        <v>27</v>
      </c>
      <c r="H18" s="3"/>
    </row>
    <row r="19" spans="1:8" ht="15.75" x14ac:dyDescent="0.25">
      <c r="A19" s="48" t="s">
        <v>28</v>
      </c>
      <c r="B19" s="48"/>
      <c r="C19" s="48"/>
      <c r="D19" s="48"/>
      <c r="E19" s="48"/>
      <c r="F19" s="48"/>
      <c r="G19" s="48"/>
      <c r="H19" s="48"/>
    </row>
    <row r="20" spans="1:8" x14ac:dyDescent="0.25">
      <c r="A20" s="23" t="s">
        <v>29</v>
      </c>
      <c r="B20" s="7"/>
      <c r="C20" s="2" t="s">
        <v>30</v>
      </c>
      <c r="D20" s="8"/>
      <c r="E20" s="9" t="s">
        <v>31</v>
      </c>
      <c r="F20" s="10"/>
      <c r="G20" s="9" t="s">
        <v>32</v>
      </c>
      <c r="H20" s="3"/>
    </row>
    <row r="21" spans="1:8" ht="25.5" x14ac:dyDescent="0.25">
      <c r="A21" s="67" t="s">
        <v>33</v>
      </c>
      <c r="B21" s="70"/>
      <c r="C21" s="68"/>
      <c r="D21" s="3"/>
      <c r="E21" s="9" t="s">
        <v>10</v>
      </c>
      <c r="F21" s="10"/>
      <c r="G21" s="9" t="s">
        <v>11</v>
      </c>
      <c r="H21" s="3"/>
    </row>
    <row r="22" spans="1:8" ht="24.75" customHeight="1" x14ac:dyDescent="0.25">
      <c r="A22" s="23" t="s">
        <v>12</v>
      </c>
      <c r="B22" s="36" t="s">
        <v>13</v>
      </c>
      <c r="C22" s="37"/>
      <c r="D22" s="67" t="s">
        <v>34</v>
      </c>
      <c r="E22" s="68"/>
      <c r="F22" s="10"/>
      <c r="G22" s="9" t="s">
        <v>35</v>
      </c>
      <c r="H22" s="3"/>
    </row>
    <row r="23" spans="1:8" ht="25.5" x14ac:dyDescent="0.25">
      <c r="A23" s="23" t="s">
        <v>36</v>
      </c>
      <c r="B23" s="36">
        <f>IF(C$4=0,0,+VLOOKUP(C$4,'[1]BD-FRM-OBRA-15'!A$100:DU$442,44,FALSE))</f>
        <v>0</v>
      </c>
      <c r="C23" s="37"/>
      <c r="D23" s="22" t="s">
        <v>37</v>
      </c>
      <c r="E23" s="69"/>
      <c r="F23" s="69"/>
      <c r="G23" s="9" t="s">
        <v>38</v>
      </c>
      <c r="H23" s="3">
        <f>IF(C$4=0,0,+VLOOKUP(C$4,'[1]BD-FRM-OBRA-15'!A$100:DU$442,46,FALSE))</f>
        <v>0</v>
      </c>
    </row>
    <row r="24" spans="1:8" ht="25.5" x14ac:dyDescent="0.25">
      <c r="A24" s="23" t="s">
        <v>39</v>
      </c>
      <c r="B24" s="36"/>
      <c r="C24" s="37"/>
      <c r="D24" s="23" t="s">
        <v>40</v>
      </c>
      <c r="E24" s="3"/>
      <c r="F24" s="9" t="s">
        <v>41</v>
      </c>
      <c r="G24" s="36">
        <f>IF(C$4=0,0,+VLOOKUP(C$4,'[1]BD-FRM-OBRA-15'!A$100:DU$442,49,FALSE))</f>
        <v>0</v>
      </c>
      <c r="H24" s="37"/>
    </row>
    <row r="25" spans="1:8" ht="38.25" x14ac:dyDescent="0.25">
      <c r="A25" s="23" t="s">
        <v>42</v>
      </c>
      <c r="B25" s="36"/>
      <c r="C25" s="37"/>
      <c r="D25" s="23" t="s">
        <v>43</v>
      </c>
      <c r="E25" s="47"/>
      <c r="F25" s="37"/>
      <c r="G25" s="24" t="s">
        <v>44</v>
      </c>
      <c r="H25" s="3"/>
    </row>
    <row r="26" spans="1:8" x14ac:dyDescent="0.25">
      <c r="A26" s="67" t="s">
        <v>45</v>
      </c>
      <c r="B26" s="70"/>
      <c r="C26" s="68"/>
      <c r="D26" s="36"/>
      <c r="E26" s="47"/>
      <c r="F26" s="47"/>
      <c r="G26" s="47"/>
      <c r="H26" s="37"/>
    </row>
    <row r="27" spans="1:8" x14ac:dyDescent="0.25">
      <c r="A27" s="67" t="s">
        <v>46</v>
      </c>
      <c r="B27" s="68"/>
      <c r="C27" s="69"/>
      <c r="D27" s="69"/>
      <c r="E27" s="67" t="s">
        <v>47</v>
      </c>
      <c r="F27" s="68"/>
      <c r="G27" s="47"/>
      <c r="H27" s="37"/>
    </row>
    <row r="28" spans="1:8" ht="15.75" x14ac:dyDescent="0.25">
      <c r="A28" s="48" t="s">
        <v>48</v>
      </c>
      <c r="B28" s="48"/>
      <c r="C28" s="48"/>
      <c r="D28" s="48"/>
      <c r="E28" s="48"/>
      <c r="F28" s="48"/>
      <c r="G28" s="48"/>
      <c r="H28" s="48"/>
    </row>
    <row r="29" spans="1:8" ht="15.75" x14ac:dyDescent="0.25">
      <c r="A29" s="48" t="s">
        <v>49</v>
      </c>
      <c r="B29" s="48"/>
      <c r="C29" s="48"/>
      <c r="D29" s="48"/>
      <c r="E29" s="48"/>
      <c r="F29" s="48"/>
      <c r="G29" s="48"/>
      <c r="H29" s="48"/>
    </row>
    <row r="30" spans="1:8" ht="18" customHeight="1" x14ac:dyDescent="0.25">
      <c r="A30" s="23" t="s">
        <v>50</v>
      </c>
      <c r="B30" s="74">
        <f>IF(C$4=0,0,+VLOOKUP(C$4,'[1]BD-FRM-OBRA-15'!A$100:DU$442,56,FALSE))</f>
        <v>0</v>
      </c>
      <c r="C30" s="74"/>
      <c r="D30" s="74"/>
      <c r="E30" s="74"/>
      <c r="F30" s="74"/>
      <c r="G30" s="74"/>
      <c r="H30" s="74"/>
    </row>
    <row r="31" spans="1:8" ht="18" customHeight="1" x14ac:dyDescent="0.25">
      <c r="A31" s="23" t="s">
        <v>51</v>
      </c>
      <c r="B31" s="71">
        <f>IF(C$4=0,0,+VLOOKUP(C$4,'[1]BD-FRM-OBRA-15'!A$100:DU$442,57,FALSE))</f>
        <v>0</v>
      </c>
      <c r="C31" s="72"/>
      <c r="D31" s="73"/>
      <c r="E31" s="2" t="s">
        <v>17</v>
      </c>
      <c r="F31" s="11"/>
      <c r="G31" s="2" t="s">
        <v>52</v>
      </c>
      <c r="H31" s="11"/>
    </row>
    <row r="32" spans="1:8" ht="18" customHeight="1" x14ac:dyDescent="0.25">
      <c r="A32" s="23" t="s">
        <v>53</v>
      </c>
      <c r="B32" s="74">
        <f>IF(C$4=0,0,+VLOOKUP(C$4,'[1]BD-FRM-OBRA-15'!A$100:DU$442,58,FALSE))</f>
        <v>0</v>
      </c>
      <c r="C32" s="74"/>
      <c r="D32" s="74"/>
      <c r="E32" s="74"/>
      <c r="F32" s="74"/>
      <c r="G32" s="74"/>
      <c r="H32" s="74"/>
    </row>
    <row r="33" spans="1:8" ht="18" customHeight="1" x14ac:dyDescent="0.25">
      <c r="A33" s="23" t="s">
        <v>51</v>
      </c>
      <c r="B33" s="71">
        <f>IF(C$4=0,0,+VLOOKUP(C$4,'[1]BD-FRM-OBRA-15'!A$100:DU$442,59,FALSE))</f>
        <v>0</v>
      </c>
      <c r="C33" s="72"/>
      <c r="D33" s="73"/>
      <c r="E33" s="2" t="s">
        <v>17</v>
      </c>
      <c r="F33" s="11"/>
      <c r="G33" s="2" t="s">
        <v>52</v>
      </c>
      <c r="H33" s="11"/>
    </row>
    <row r="34" spans="1:8" ht="38.25" x14ac:dyDescent="0.25">
      <c r="A34" s="23" t="s">
        <v>54</v>
      </c>
      <c r="B34" s="71">
        <f>IF(C$4=0,0,+VLOOKUP(C$4,'[1]BD-FRM-OBRA-15'!A$100:DU$442,60,FALSE))</f>
        <v>0</v>
      </c>
      <c r="C34" s="72"/>
      <c r="D34" s="72"/>
      <c r="E34" s="72"/>
      <c r="F34" s="72"/>
      <c r="G34" s="72"/>
      <c r="H34" s="73"/>
    </row>
    <row r="35" spans="1:8" x14ac:dyDescent="0.25">
      <c r="A35" s="23" t="s">
        <v>17</v>
      </c>
      <c r="B35" s="71">
        <f>IF(C$4=0,0,+VLOOKUP(C$4,'[1]BD-FRM-OBRA-15'!A$100:DU$442,16,FALSE))</f>
        <v>0</v>
      </c>
      <c r="C35" s="72"/>
      <c r="D35" s="73"/>
      <c r="E35" s="2" t="s">
        <v>52</v>
      </c>
      <c r="F35" s="71"/>
      <c r="G35" s="72"/>
      <c r="H35" s="73"/>
    </row>
    <row r="36" spans="1:8" x14ac:dyDescent="0.25">
      <c r="A36" s="97" t="s">
        <v>55</v>
      </c>
      <c r="B36" s="98"/>
      <c r="C36" s="98"/>
      <c r="D36" s="98"/>
      <c r="E36" s="98"/>
      <c r="F36" s="98"/>
      <c r="G36" s="98"/>
      <c r="H36" s="99"/>
    </row>
    <row r="37" spans="1:8" x14ac:dyDescent="0.25">
      <c r="A37" s="100"/>
      <c r="B37" s="101"/>
      <c r="C37" s="101"/>
      <c r="D37" s="101"/>
      <c r="E37" s="101"/>
      <c r="F37" s="101"/>
      <c r="G37" s="101"/>
      <c r="H37" s="102"/>
    </row>
    <row r="38" spans="1:8" x14ac:dyDescent="0.25">
      <c r="A38" s="103"/>
      <c r="B38" s="104"/>
      <c r="C38" s="104"/>
      <c r="D38" s="104"/>
      <c r="E38" s="104"/>
      <c r="F38" s="104"/>
      <c r="G38" s="104"/>
      <c r="H38" s="105"/>
    </row>
    <row r="39" spans="1:8" ht="15.75" x14ac:dyDescent="0.25">
      <c r="A39" s="48" t="s">
        <v>56</v>
      </c>
      <c r="B39" s="48"/>
      <c r="C39" s="48"/>
      <c r="D39" s="48"/>
      <c r="E39" s="48"/>
      <c r="F39" s="48"/>
      <c r="G39" s="48"/>
      <c r="H39" s="48"/>
    </row>
    <row r="40" spans="1:8" ht="15.75" x14ac:dyDescent="0.25">
      <c r="A40" s="48" t="s">
        <v>57</v>
      </c>
      <c r="B40" s="48"/>
      <c r="C40" s="48"/>
      <c r="D40" s="48"/>
      <c r="E40" s="48"/>
      <c r="F40" s="48"/>
      <c r="G40" s="48"/>
      <c r="H40" s="48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8"/>
      <c r="B42" s="79"/>
      <c r="C42" s="79"/>
      <c r="D42" s="79"/>
      <c r="E42" s="79"/>
      <c r="F42" s="79"/>
      <c r="G42" s="79"/>
      <c r="H42" s="80"/>
    </row>
    <row r="43" spans="1:8" x14ac:dyDescent="0.25">
      <c r="A43" s="78"/>
      <c r="B43" s="79"/>
      <c r="C43" s="79"/>
      <c r="D43" s="79"/>
      <c r="E43" s="79"/>
      <c r="F43" s="79"/>
      <c r="G43" s="79"/>
      <c r="H43" s="80"/>
    </row>
    <row r="44" spans="1:8" x14ac:dyDescent="0.25">
      <c r="A44" s="78"/>
      <c r="B44" s="79"/>
      <c r="C44" s="79"/>
      <c r="D44" s="79"/>
      <c r="E44" s="79"/>
      <c r="F44" s="79"/>
      <c r="G44" s="79"/>
      <c r="H44" s="80"/>
    </row>
    <row r="45" spans="1:8" x14ac:dyDescent="0.25">
      <c r="A45" s="78"/>
      <c r="B45" s="79"/>
      <c r="C45" s="79"/>
      <c r="D45" s="79"/>
      <c r="E45" s="79"/>
      <c r="F45" s="79"/>
      <c r="G45" s="79"/>
      <c r="H45" s="80"/>
    </row>
    <row r="46" spans="1:8" x14ac:dyDescent="0.25">
      <c r="A46" s="78"/>
      <c r="B46" s="79"/>
      <c r="C46" s="79"/>
      <c r="D46" s="79"/>
      <c r="E46" s="79"/>
      <c r="F46" s="79"/>
      <c r="G46" s="79"/>
      <c r="H46" s="80"/>
    </row>
    <row r="47" spans="1:8" x14ac:dyDescent="0.25">
      <c r="A47" s="78"/>
      <c r="B47" s="79"/>
      <c r="C47" s="79"/>
      <c r="D47" s="79"/>
      <c r="E47" s="79"/>
      <c r="F47" s="79"/>
      <c r="G47" s="79"/>
      <c r="H47" s="80"/>
    </row>
    <row r="48" spans="1:8" x14ac:dyDescent="0.25">
      <c r="A48" s="78"/>
      <c r="B48" s="79"/>
      <c r="C48" s="79"/>
      <c r="D48" s="79"/>
      <c r="E48" s="79"/>
      <c r="F48" s="79"/>
      <c r="G48" s="79"/>
      <c r="H48" s="80"/>
    </row>
    <row r="49" spans="1:8" x14ac:dyDescent="0.25">
      <c r="A49" s="78"/>
      <c r="B49" s="79"/>
      <c r="C49" s="79"/>
      <c r="D49" s="79"/>
      <c r="E49" s="79"/>
      <c r="F49" s="79"/>
      <c r="G49" s="79"/>
      <c r="H49" s="80"/>
    </row>
    <row r="50" spans="1:8" x14ac:dyDescent="0.25">
      <c r="A50" s="78"/>
      <c r="B50" s="79"/>
      <c r="C50" s="79"/>
      <c r="D50" s="79"/>
      <c r="E50" s="79"/>
      <c r="F50" s="79"/>
      <c r="G50" s="79"/>
      <c r="H50" s="80"/>
    </row>
    <row r="51" spans="1:8" x14ac:dyDescent="0.25">
      <c r="A51" s="78"/>
      <c r="B51" s="79"/>
      <c r="C51" s="79"/>
      <c r="D51" s="79"/>
      <c r="E51" s="79"/>
      <c r="F51" s="79"/>
      <c r="G51" s="79"/>
      <c r="H51" s="80"/>
    </row>
    <row r="52" spans="1:8" x14ac:dyDescent="0.25">
      <c r="A52" s="81"/>
      <c r="B52" s="82"/>
      <c r="C52" s="82"/>
      <c r="D52" s="82"/>
      <c r="E52" s="82"/>
      <c r="F52" s="82"/>
      <c r="G52" s="82"/>
      <c r="H52" s="83"/>
    </row>
    <row r="53" spans="1:8" ht="15" customHeight="1" x14ac:dyDescent="0.25">
      <c r="A53" s="93" t="s">
        <v>83</v>
      </c>
      <c r="B53" s="94"/>
      <c r="C53" s="94"/>
      <c r="D53" s="95" t="s">
        <v>84</v>
      </c>
      <c r="E53" s="95"/>
      <c r="F53" s="95"/>
      <c r="G53" s="95"/>
      <c r="H53" s="96"/>
    </row>
    <row r="54" spans="1:8" ht="15.75" x14ac:dyDescent="0.25">
      <c r="A54" s="48" t="s">
        <v>58</v>
      </c>
      <c r="B54" s="48"/>
      <c r="C54" s="48"/>
      <c r="D54" s="48"/>
      <c r="E54" s="48"/>
      <c r="F54" s="48"/>
      <c r="G54" s="48"/>
      <c r="H54" s="48"/>
    </row>
    <row r="55" spans="1:8" ht="20.100000000000001" customHeight="1" x14ac:dyDescent="0.25">
      <c r="A55" s="84"/>
      <c r="B55" s="85"/>
      <c r="C55" s="85"/>
      <c r="D55" s="85"/>
      <c r="E55" s="85"/>
      <c r="F55" s="85"/>
      <c r="G55" s="85"/>
      <c r="H55" s="86"/>
    </row>
    <row r="56" spans="1:8" ht="24" customHeight="1" x14ac:dyDescent="0.25">
      <c r="A56" s="87"/>
      <c r="B56" s="88"/>
      <c r="C56" s="88"/>
      <c r="D56" s="88"/>
      <c r="E56" s="88"/>
      <c r="F56" s="88"/>
      <c r="G56" s="88"/>
      <c r="H56" s="89"/>
    </row>
    <row r="57" spans="1:8" x14ac:dyDescent="0.25">
      <c r="A57" s="90"/>
      <c r="B57" s="91"/>
      <c r="C57" s="91"/>
      <c r="D57" s="91"/>
      <c r="E57" s="91"/>
      <c r="F57" s="91"/>
      <c r="G57" s="91"/>
      <c r="H57" s="92"/>
    </row>
    <row r="58" spans="1:8" ht="15.75" x14ac:dyDescent="0.25">
      <c r="A58" s="48" t="s">
        <v>59</v>
      </c>
      <c r="B58" s="48"/>
      <c r="C58" s="48"/>
      <c r="D58" s="48"/>
      <c r="E58" s="48"/>
      <c r="F58" s="48"/>
      <c r="G58" s="48"/>
      <c r="H58" s="48"/>
    </row>
    <row r="59" spans="1:8" x14ac:dyDescent="0.25">
      <c r="A59" s="122" t="s">
        <v>60</v>
      </c>
      <c r="B59" s="123"/>
      <c r="C59" s="123"/>
      <c r="D59" s="124"/>
      <c r="E59" s="122" t="s">
        <v>61</v>
      </c>
      <c r="F59" s="123"/>
      <c r="G59" s="123"/>
      <c r="H59" s="124"/>
    </row>
    <row r="60" spans="1:8" x14ac:dyDescent="0.25">
      <c r="A60" s="125" t="s">
        <v>62</v>
      </c>
      <c r="B60" s="125"/>
      <c r="C60" s="125"/>
      <c r="D60" s="125"/>
      <c r="E60" s="125" t="s">
        <v>63</v>
      </c>
      <c r="F60" s="125"/>
      <c r="G60" s="125"/>
      <c r="H60" s="125"/>
    </row>
    <row r="61" spans="1:8" x14ac:dyDescent="0.25">
      <c r="A61" s="69"/>
      <c r="B61" s="69"/>
      <c r="C61" s="69"/>
      <c r="D61" s="69"/>
      <c r="E61" s="69"/>
      <c r="F61" s="69"/>
      <c r="G61" s="69"/>
      <c r="H61" s="69"/>
    </row>
    <row r="62" spans="1:8" x14ac:dyDescent="0.25">
      <c r="A62" s="69"/>
      <c r="B62" s="69"/>
      <c r="C62" s="69"/>
      <c r="D62" s="69"/>
      <c r="E62" s="69"/>
      <c r="F62" s="69"/>
      <c r="G62" s="69"/>
      <c r="H62" s="69"/>
    </row>
    <row r="63" spans="1:8" x14ac:dyDescent="0.25">
      <c r="A63" s="69"/>
      <c r="B63" s="69"/>
      <c r="C63" s="69"/>
      <c r="D63" s="69"/>
      <c r="E63" s="69"/>
      <c r="F63" s="69"/>
      <c r="G63" s="69"/>
      <c r="H63" s="69"/>
    </row>
    <row r="64" spans="1:8" x14ac:dyDescent="0.25">
      <c r="A64" s="121" t="s">
        <v>64</v>
      </c>
      <c r="B64" s="121"/>
      <c r="C64" s="121"/>
      <c r="D64" s="121"/>
      <c r="E64" s="121" t="s">
        <v>65</v>
      </c>
      <c r="F64" s="121"/>
      <c r="G64" s="121"/>
      <c r="H64" s="121"/>
    </row>
    <row r="65" spans="1:8" x14ac:dyDescent="0.25">
      <c r="A65" s="69"/>
      <c r="B65" s="69"/>
      <c r="C65" s="69"/>
      <c r="D65" s="69"/>
      <c r="E65" s="69"/>
      <c r="F65" s="69"/>
      <c r="G65" s="69"/>
      <c r="H65" s="69"/>
    </row>
    <row r="66" spans="1:8" x14ac:dyDescent="0.25">
      <c r="A66" s="69"/>
      <c r="B66" s="69"/>
      <c r="C66" s="69"/>
      <c r="D66" s="69"/>
      <c r="E66" s="69"/>
      <c r="F66" s="69"/>
      <c r="G66" s="69"/>
      <c r="H66" s="69"/>
    </row>
    <row r="67" spans="1:8" x14ac:dyDescent="0.25">
      <c r="A67" s="69">
        <f>IF(C$4=0,0,+VLOOKUP(C$4,'[1]BD-FRM-OBRA-15'!A$100:DU$442,74,FALSE))</f>
        <v>0</v>
      </c>
      <c r="B67" s="69"/>
      <c r="C67" s="69"/>
      <c r="D67" s="69"/>
      <c r="E67" s="69">
        <f>IF(C$4=0,0,+VLOOKUP(C$4,'[1]BD-FRM-OBRA-15'!A$100:DU$442,77,FALSE))</f>
        <v>0</v>
      </c>
      <c r="F67" s="69"/>
      <c r="G67" s="69"/>
      <c r="H67" s="69"/>
    </row>
    <row r="68" spans="1:8" ht="15.75" x14ac:dyDescent="0.25">
      <c r="A68" s="48" t="s">
        <v>66</v>
      </c>
      <c r="B68" s="48"/>
      <c r="C68" s="48"/>
      <c r="D68" s="48"/>
      <c r="E68" s="48"/>
      <c r="F68" s="48"/>
      <c r="G68" s="48"/>
      <c r="H68" s="48"/>
    </row>
    <row r="69" spans="1:8" ht="25.5" x14ac:dyDescent="0.25">
      <c r="A69" s="12" t="s">
        <v>67</v>
      </c>
      <c r="B69" s="12" t="s">
        <v>68</v>
      </c>
      <c r="C69" s="12" t="s">
        <v>69</v>
      </c>
      <c r="D69" s="12" t="s">
        <v>70</v>
      </c>
      <c r="E69" s="13" t="s">
        <v>71</v>
      </c>
      <c r="F69" s="12" t="s">
        <v>72</v>
      </c>
      <c r="G69" s="12" t="s">
        <v>73</v>
      </c>
      <c r="H69" s="12" t="s">
        <v>74</v>
      </c>
    </row>
    <row r="70" spans="1:8" x14ac:dyDescent="0.25">
      <c r="A70" s="14"/>
      <c r="B70" s="14"/>
      <c r="C70" s="14"/>
      <c r="D70" s="14"/>
      <c r="E70" s="14"/>
      <c r="F70" s="15"/>
      <c r="G70" s="15"/>
      <c r="H70" s="16"/>
    </row>
    <row r="71" spans="1:8" x14ac:dyDescent="0.25">
      <c r="A71" s="14">
        <f>IF(C$4=0,0,+VLOOKUP(C$4,'[1]BD-FRM-OBRA-15'!A$100:DU$442,86,FALSE))</f>
        <v>0</v>
      </c>
      <c r="B71" s="14">
        <f>IF(C$4=0,0,+VLOOKUP(C$4,'[1]BD-FRM-OBRA-15'!A$100:DU$442,87,FALSE))</f>
        <v>0</v>
      </c>
      <c r="C71" s="14">
        <f>IF(C$4=0,0,+VLOOKUP(C$4,'[1]BD-FRM-OBRA-15'!A$100:DU$442,88,FALSE))</f>
        <v>0</v>
      </c>
      <c r="D71" s="14">
        <f>IF(C$4=0,0,+VLOOKUP(C$4,'[1]BD-FRM-OBRA-15'!A$100:DU$442,89,FALSE))</f>
        <v>0</v>
      </c>
      <c r="E71" s="14">
        <f>IF(C$4=0,0,+VLOOKUP(C$4,'[1]BD-FRM-OBRA-15'!A$100:DU$442,90,FALSE))</f>
        <v>0</v>
      </c>
      <c r="F71" s="15">
        <f>IF(C$4=0,0,+VLOOKUP(C$4,'[1]BD-FRM-OBRA-15'!A$100:DU$442,91,FALSE))</f>
        <v>0</v>
      </c>
      <c r="G71" s="15">
        <f>IF(C$4=0,0,+VLOOKUP(C$4,'[1]BD-FRM-OBRA-15'!A$100:DU$442,92,FALSE))</f>
        <v>0</v>
      </c>
      <c r="H71" s="15">
        <f>IF(C$4=0,0,+VLOOKUP(C$4,'[1]BD-FRM-OBRA-15'!A$100:DU$442,93,FALSE))</f>
        <v>0</v>
      </c>
    </row>
    <row r="72" spans="1:8" x14ac:dyDescent="0.25">
      <c r="A72" s="14">
        <f>IF(C$4=0,0,+VLOOKUP(C$4,'[1]BD-FRM-OBRA-15'!A$100:DU$442,94,FALSE))</f>
        <v>0</v>
      </c>
      <c r="B72" s="14">
        <f>IF(C$4=0,0,+VLOOKUP(C$4,'[1]BD-FRM-OBRA-15'!A$100:DU$442,95,FALSE))</f>
        <v>0</v>
      </c>
      <c r="C72" s="14">
        <f>IF(C$4=0,0,+VLOOKUP(C$4,'[1]BD-FRM-OBRA-15'!A$100:DU$442,96,FALSE))</f>
        <v>0</v>
      </c>
      <c r="D72" s="14">
        <f>IF(C$4=0,0,+VLOOKUP(C$4,'[1]BD-FRM-OBRA-15'!A$100:DU$442,97,FALSE))</f>
        <v>0</v>
      </c>
      <c r="E72" s="14">
        <f>IF(C$4=0,0,+VLOOKUP(C$4,'[1]BD-FRM-OBRA-15'!A$100:DU$442,98,FALSE))</f>
        <v>0</v>
      </c>
      <c r="F72" s="15">
        <f>IF(C$4=0,0,+VLOOKUP(C$4,'[1]BD-FRM-OBRA-15'!A$100:DU$442,99,FALSE))</f>
        <v>0</v>
      </c>
      <c r="G72" s="15">
        <f>IF(C$4=0,0,+VLOOKUP(C$4,'[1]BD-FRM-OBRA-15'!A$100:DU$442,100,FALSE))</f>
        <v>0</v>
      </c>
      <c r="H72" s="15">
        <f>IF(C$4=0,0,+VLOOKUP(C$4,'[1]BD-FRM-OBRA-15'!A$100:DU$442,101,FALSE))</f>
        <v>0</v>
      </c>
    </row>
    <row r="73" spans="1:8" ht="15.75" x14ac:dyDescent="0.25">
      <c r="A73" s="48" t="s">
        <v>75</v>
      </c>
      <c r="B73" s="48"/>
      <c r="C73" s="48"/>
      <c r="D73" s="48"/>
      <c r="E73" s="48"/>
      <c r="F73" s="48"/>
      <c r="G73" s="48"/>
      <c r="H73" s="48"/>
    </row>
    <row r="74" spans="1:8" x14ac:dyDescent="0.25">
      <c r="A74" s="109"/>
      <c r="B74" s="110"/>
      <c r="C74" s="110"/>
      <c r="D74" s="110"/>
      <c r="E74" s="110"/>
      <c r="F74" s="110"/>
      <c r="G74" s="110"/>
      <c r="H74" s="111"/>
    </row>
    <row r="75" spans="1:8" x14ac:dyDescent="0.25">
      <c r="A75" s="112"/>
      <c r="B75" s="113"/>
      <c r="C75" s="113"/>
      <c r="D75" s="113"/>
      <c r="E75" s="113"/>
      <c r="F75" s="113"/>
      <c r="G75" s="113"/>
      <c r="H75" s="114"/>
    </row>
    <row r="76" spans="1:8" x14ac:dyDescent="0.25">
      <c r="A76" s="115"/>
      <c r="B76" s="116"/>
      <c r="C76" s="116"/>
      <c r="D76" s="116"/>
      <c r="E76" s="116"/>
      <c r="F76" s="116"/>
      <c r="G76" s="116"/>
      <c r="H76" s="117"/>
    </row>
    <row r="77" spans="1:8" ht="15.75" x14ac:dyDescent="0.25">
      <c r="A77" s="48" t="s">
        <v>76</v>
      </c>
      <c r="B77" s="48"/>
      <c r="C77" s="48"/>
      <c r="D77" s="48"/>
      <c r="E77" s="48"/>
      <c r="F77" s="48"/>
      <c r="G77" s="48"/>
      <c r="H77" s="48"/>
    </row>
    <row r="78" spans="1:8" x14ac:dyDescent="0.25">
      <c r="A78" s="2" t="s">
        <v>29</v>
      </c>
      <c r="B78" s="2" t="s">
        <v>30</v>
      </c>
      <c r="C78" s="118" t="s">
        <v>77</v>
      </c>
      <c r="D78" s="118"/>
      <c r="E78" s="118" t="s">
        <v>8</v>
      </c>
      <c r="F78" s="118"/>
      <c r="G78" s="118"/>
      <c r="H78" s="118"/>
    </row>
    <row r="79" spans="1:8" ht="18.95" customHeight="1" x14ac:dyDescent="0.25">
      <c r="A79" s="17"/>
      <c r="B79" s="18"/>
      <c r="C79" s="119"/>
      <c r="D79" s="119"/>
      <c r="E79" s="58"/>
      <c r="F79" s="58"/>
      <c r="G79" s="58"/>
      <c r="H79" s="59"/>
    </row>
    <row r="80" spans="1:8" ht="15.75" x14ac:dyDescent="0.25">
      <c r="A80" s="48" t="s">
        <v>78</v>
      </c>
      <c r="B80" s="48"/>
      <c r="C80" s="48"/>
      <c r="D80" s="48"/>
      <c r="E80" s="48"/>
      <c r="F80" s="48"/>
      <c r="G80" s="48"/>
      <c r="H80" s="48"/>
    </row>
    <row r="81" spans="1:8" ht="38.25" x14ac:dyDescent="0.25">
      <c r="A81" s="42" t="s">
        <v>51</v>
      </c>
      <c r="B81" s="43"/>
      <c r="C81" s="19" t="s">
        <v>79</v>
      </c>
      <c r="D81" s="19" t="s">
        <v>80</v>
      </c>
      <c r="E81" s="19" t="s">
        <v>81</v>
      </c>
      <c r="F81" s="19" t="s">
        <v>82</v>
      </c>
      <c r="G81" s="42" t="s">
        <v>52</v>
      </c>
      <c r="H81" s="43"/>
    </row>
    <row r="82" spans="1:8" ht="18" customHeight="1" x14ac:dyDescent="0.25">
      <c r="A82" s="106"/>
      <c r="B82" s="106"/>
      <c r="C82" s="20"/>
      <c r="D82" s="20"/>
      <c r="E82" s="20"/>
      <c r="F82" s="20"/>
      <c r="G82" s="107"/>
      <c r="H82" s="108"/>
    </row>
    <row r="83" spans="1:8" ht="18" customHeight="1" x14ac:dyDescent="0.25">
      <c r="A83" s="106">
        <f>IF(C$4=0,0,+VLOOKUP(C$4,'[1]BD-FRM-OBRA-15'!A$100:DU$442,111,FALSE))</f>
        <v>0</v>
      </c>
      <c r="B83" s="106"/>
      <c r="C83" s="20">
        <f>IF(C$4=0,0,+VLOOKUP(C$4,'[1]BD-FRM-OBRA-15'!A$100:DU$442,112,FALSE))</f>
        <v>0</v>
      </c>
      <c r="D83" s="20">
        <f>IF(C$4=0,0,+VLOOKUP(C$4,'[1]BD-FRM-OBRA-15'!A$100:DU$442,113,FALSE))</f>
        <v>0</v>
      </c>
      <c r="E83" s="20">
        <f>IF(C$4=0,0,+VLOOKUP(C$4,'[1]BD-FRM-OBRA-15'!A$100:DU$442,114,FALSE))</f>
        <v>0</v>
      </c>
      <c r="F83" s="20">
        <f>IF(C$4=0,0,+VLOOKUP(C$4,'[1]BD-FRM-OBRA-15'!A$100:DU$442,115,FALSE))</f>
        <v>0</v>
      </c>
      <c r="G83" s="107"/>
      <c r="H83" s="108"/>
    </row>
    <row r="84" spans="1:8" ht="18" customHeight="1" x14ac:dyDescent="0.25">
      <c r="A84" s="106">
        <f>IF(C$4=0,0,+VLOOKUP(C$4,'[1]BD-FRM-OBRA-15'!A$100:DU$442,116,FALSE))</f>
        <v>0</v>
      </c>
      <c r="B84" s="106"/>
      <c r="C84" s="20">
        <f>IF(C$4=0,0,+VLOOKUP(C$4,'[1]BD-FRM-OBRA-15'!A$100:DU$442,117,FALSE))</f>
        <v>0</v>
      </c>
      <c r="D84" s="20">
        <f>IF(C$4=0,0,+VLOOKUP(C$4,'[1]BD-FRM-OBRA-15'!A$100:DU$442,118,FALSE))</f>
        <v>0</v>
      </c>
      <c r="E84" s="20">
        <f>IF(C$4=0,0,+VLOOKUP(C$4,'[1]BD-FRM-OBRA-15'!A$100:DU$442,119,FALSE))</f>
        <v>0</v>
      </c>
      <c r="F84" s="20">
        <f>IF(C$4=0,0,+VLOOKUP(C$4,'[1]BD-FRM-OBRA-15'!A$100:DU$442,120,FALSE))</f>
        <v>0</v>
      </c>
      <c r="G84" s="107"/>
      <c r="H84" s="108"/>
    </row>
    <row r="85" spans="1:8" ht="18" customHeight="1" x14ac:dyDescent="0.25">
      <c r="A85" s="106">
        <f>IF(C$4=0,0,+VLOOKUP(C$4,'[1]BD-FRM-OBRA-15'!A$100:DU$442,121,FALSE))</f>
        <v>0</v>
      </c>
      <c r="B85" s="106"/>
      <c r="C85" s="20">
        <f>IF(C$4=0,0,+VLOOKUP(C$4,'[1]BD-FRM-OBRA-15'!A$100:DU$442,122,FALSE))</f>
        <v>0</v>
      </c>
      <c r="D85" s="20">
        <f>IF(C$4=0,0,+VLOOKUP(C$4,'[1]BD-FRM-OBRA-15'!A$100:DU$442,123,FALSE))</f>
        <v>0</v>
      </c>
      <c r="E85" s="20">
        <f>IF(C$4=0,0,+VLOOKUP(C$4,'[1]BD-FRM-OBRA-15'!A$100:DU$442,124,FALSE))</f>
        <v>0</v>
      </c>
      <c r="F85" s="20">
        <f>IF(C$4=0,0,+VLOOKUP(C$4,'[1]BD-FRM-OBRA-15'!A$100:DU$442,125,FALSE))</f>
        <v>0</v>
      </c>
      <c r="G85" s="107"/>
      <c r="H85" s="108"/>
    </row>
  </sheetData>
  <mergeCells count="97">
    <mergeCell ref="A83:B83"/>
    <mergeCell ref="G83:H83"/>
    <mergeCell ref="A84:B84"/>
    <mergeCell ref="G84:H84"/>
    <mergeCell ref="A85:B85"/>
    <mergeCell ref="G85:H85"/>
    <mergeCell ref="B10:D10"/>
    <mergeCell ref="B15:D15"/>
    <mergeCell ref="B16:C16"/>
    <mergeCell ref="A64:D64"/>
    <mergeCell ref="E64:H64"/>
    <mergeCell ref="A59:D59"/>
    <mergeCell ref="E59:H59"/>
    <mergeCell ref="A60:D60"/>
    <mergeCell ref="E60:H60"/>
    <mergeCell ref="A61:D61"/>
    <mergeCell ref="E61:H61"/>
    <mergeCell ref="A62:D62"/>
    <mergeCell ref="E62:H62"/>
    <mergeCell ref="A63:D63"/>
    <mergeCell ref="E63:H63"/>
    <mergeCell ref="A58:H58"/>
    <mergeCell ref="A65:D65"/>
    <mergeCell ref="E65:H65"/>
    <mergeCell ref="A66:D66"/>
    <mergeCell ref="E66:H66"/>
    <mergeCell ref="A67:D67"/>
    <mergeCell ref="E67:H67"/>
    <mergeCell ref="A82:B82"/>
    <mergeCell ref="G82:H82"/>
    <mergeCell ref="A68:H68"/>
    <mergeCell ref="A73:H73"/>
    <mergeCell ref="A74:H76"/>
    <mergeCell ref="A77:H77"/>
    <mergeCell ref="C78:D78"/>
    <mergeCell ref="E78:H78"/>
    <mergeCell ref="C79:D79"/>
    <mergeCell ref="E79:H79"/>
    <mergeCell ref="A80:H80"/>
    <mergeCell ref="A81:B81"/>
    <mergeCell ref="G81:H81"/>
    <mergeCell ref="B34:H34"/>
    <mergeCell ref="B35:D35"/>
    <mergeCell ref="F35:H35"/>
    <mergeCell ref="A36:H38"/>
    <mergeCell ref="A39:H39"/>
    <mergeCell ref="A40:H40"/>
    <mergeCell ref="A41:H52"/>
    <mergeCell ref="A54:H54"/>
    <mergeCell ref="A55:H57"/>
    <mergeCell ref="A53:C53"/>
    <mergeCell ref="D53:H53"/>
    <mergeCell ref="B33:D33"/>
    <mergeCell ref="A26:C26"/>
    <mergeCell ref="D26:H26"/>
    <mergeCell ref="A27:B27"/>
    <mergeCell ref="C27:D27"/>
    <mergeCell ref="E27:F27"/>
    <mergeCell ref="G27:H27"/>
    <mergeCell ref="A28:H28"/>
    <mergeCell ref="A29:H29"/>
    <mergeCell ref="B30:H30"/>
    <mergeCell ref="B31:D31"/>
    <mergeCell ref="B32:H32"/>
    <mergeCell ref="B18:C18"/>
    <mergeCell ref="E18:F18"/>
    <mergeCell ref="G24:H24"/>
    <mergeCell ref="B25:C25"/>
    <mergeCell ref="E25:F25"/>
    <mergeCell ref="B22:C22"/>
    <mergeCell ref="D22:E22"/>
    <mergeCell ref="B23:C23"/>
    <mergeCell ref="E23:F23"/>
    <mergeCell ref="B24:C24"/>
    <mergeCell ref="A19:H19"/>
    <mergeCell ref="A21:C21"/>
    <mergeCell ref="B12:D12"/>
    <mergeCell ref="F12:H12"/>
    <mergeCell ref="B13:C13"/>
    <mergeCell ref="D13:E13"/>
    <mergeCell ref="E17:F17"/>
    <mergeCell ref="B1:H3"/>
    <mergeCell ref="A1:A3"/>
    <mergeCell ref="G16:H16"/>
    <mergeCell ref="B17:C17"/>
    <mergeCell ref="C5:E5"/>
    <mergeCell ref="A4:B4"/>
    <mergeCell ref="D4:E4"/>
    <mergeCell ref="F4:H4"/>
    <mergeCell ref="A5:B5"/>
    <mergeCell ref="B14:F14"/>
    <mergeCell ref="A6:H6"/>
    <mergeCell ref="A7:B7"/>
    <mergeCell ref="C7:H7"/>
    <mergeCell ref="B8:F8"/>
    <mergeCell ref="B9:F9"/>
    <mergeCell ref="A11:H11"/>
  </mergeCells>
  <phoneticPr fontId="13" type="noConversion"/>
  <conditionalFormatting sqref="G4:H35 A39:H52 A53 C9:F9 C11:F14 A4:F4 C17:F35 E15:F15 D16:F16 A54:H85 E10:G10 C6:F7 C5 F5 B6:B35 A6:A36">
    <cfRule type="cellIs" dxfId="3" priority="3" stopIfTrue="1" operator="equal">
      <formula>0</formula>
    </cfRule>
    <cfRule type="cellIs" dxfId="2" priority="4" stopIfTrue="1" operator="equal">
      <formula>""</formula>
    </cfRule>
  </conditionalFormatting>
  <conditionalFormatting sqref="A5:B5">
    <cfRule type="cellIs" dxfId="1" priority="1" stopIfTrue="1" operator="equal">
      <formula>0</formula>
    </cfRule>
    <cfRule type="cellIs" dxfId="0" priority="2" stopIfTrue="1" operator="equal">
      <formula>""</formula>
    </cfRule>
  </conditionalFormatting>
  <pageMargins left="0.70000000000000007" right="0.70000000000000007" top="0.75000000000000011" bottom="0.75000000000000011" header="0.30000000000000004" footer="0.69000000000000006"/>
  <pageSetup scale="85" orientation="portrait" horizontalDpi="4294967292" verticalDpi="4294967292"/>
  <headerFooter>
    <oddFooter>&amp;R&amp;"Calibri,Normal"&amp;K000000PA-FT-0704-01 Vers. 01</oddFooter>
  </headerFooter>
  <rowBreaks count="2" manualBreakCount="2">
    <brk id="35" max="16383" man="1"/>
    <brk id="85" max="16383" man="1"/>
  </rowBreaks>
  <colBreaks count="1" manualBreakCount="1">
    <brk id="8" max="1048575" man="1"/>
  </colBreaks>
  <drawing r:id="rId1"/>
  <legacyDrawing r:id="rId2"/>
  <extLst>
    <ext xmlns:mx="http://schemas.microsoft.com/office/mac/excel/2008/main" uri="{64002731-A6B0-56B0-2670-7721B7C09600}">
      <mx:PLV Mode="0" OnePage="0" WScale="8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cp:lastPrinted>2019-02-20T03:18:55Z</cp:lastPrinted>
  <dcterms:created xsi:type="dcterms:W3CDTF">2018-05-24T18:44:51Z</dcterms:created>
  <dcterms:modified xsi:type="dcterms:W3CDTF">2020-02-08T17:06:04Z</dcterms:modified>
</cp:coreProperties>
</file>